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19320" windowHeight="12120" tabRatio="551" activeTab="0"/>
  </bookViews>
  <sheets>
    <sheet name="Jahresentwicklung" sheetId="1" r:id="rId1"/>
  </sheets>
  <definedNames>
    <definedName name="_xlnm.Print_Area" localSheetId="0">'Jahresentwicklung'!$A$1:$J$30</definedName>
  </definedNames>
  <calcPr fullCalcOnLoad="1"/>
</workbook>
</file>

<file path=xl/sharedStrings.xml><?xml version="1.0" encoding="utf-8"?>
<sst xmlns="http://schemas.openxmlformats.org/spreadsheetml/2006/main" count="29" uniqueCount="29">
  <si>
    <t>Entwicklung der Fernwärmekosten</t>
  </si>
  <si>
    <t>Arbeitspreis</t>
  </si>
  <si>
    <t>Vertrag</t>
  </si>
  <si>
    <t>Grundpreis</t>
  </si>
  <si>
    <t>Meßpreis</t>
  </si>
  <si>
    <t>Variabel</t>
  </si>
  <si>
    <t>Fix</t>
  </si>
  <si>
    <t>Umsatzsteuer</t>
  </si>
  <si>
    <t xml:space="preserve">Kostenentwicklung </t>
  </si>
  <si>
    <t>Verbrauch</t>
  </si>
  <si>
    <t>Jährliche Kosten</t>
  </si>
  <si>
    <t>MWh/a</t>
  </si>
  <si>
    <t>vor 2002: Umrechnung in EUR</t>
  </si>
  <si>
    <t>Monatl. Rate:</t>
  </si>
  <si>
    <t>Anteil variable Kosten</t>
  </si>
  <si>
    <t>Anteil fixe Kosten</t>
  </si>
  <si>
    <t>Jährliche Kosten (inkl. MwSt.)</t>
  </si>
  <si>
    <t>Mischpreis (netto) je MWh</t>
  </si>
  <si>
    <t>Olching teurer als Bundesdurchschnitt</t>
  </si>
  <si>
    <t>Olching über Bundesdurchschnitt (verzinst)</t>
  </si>
  <si>
    <t>Olching über Bundesdurch-schnitt (absolut)</t>
  </si>
  <si>
    <t>Durchschnittlicher Mischpreis
bei Anschlusswert 15 kW (lt. AGFW)</t>
  </si>
  <si>
    <t>Jährliche Kosten (netto) Bundesschnitt</t>
  </si>
  <si>
    <t>Steigerung seit Vertrag (Brutto)</t>
  </si>
  <si>
    <t>Steigerung zum VJ (Netto)</t>
  </si>
  <si>
    <t>Steigerung seit Vertrag (Netto)</t>
  </si>
  <si>
    <t>Steigerung zum VJ (Brutto)</t>
  </si>
  <si>
    <t>+/- 2008
 zu Vertrag</t>
  </si>
  <si>
    <t>+/- 2009
 zu Vertrag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</si>
</sst>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0.0%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&quot;€&quot;"/>
    <numFmt numFmtId="190" formatCode="#,##0&quot;€&quot;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00"/>
    <numFmt numFmtId="200" formatCode="d/m/yy\ h:mm"/>
    <numFmt numFmtId="201" formatCode="#,##0.0"/>
    <numFmt numFmtId="202" formatCode="#,##0.0000"/>
    <numFmt numFmtId="203" formatCode="_-* #,##0.000\ _€_-;\-* #,##0.000\ _€_-;_-* &quot;-&quot;??\ _€_-;_-@_-"/>
    <numFmt numFmtId="204" formatCode="_-* #,##0.0000\ _€_-;\-* #,##0.0000\ _€_-;_-* &quot;-&quot;??\ _€_-;_-@_-"/>
    <numFmt numFmtId="205" formatCode="_-* #,##0.0\ _€_-;\-* #,##0.0\ _€_-;_-* &quot;-&quot;??\ _€_-;_-@_-"/>
    <numFmt numFmtId="206" formatCode="_-* #,##0\ _€_-;\-* #,##0\ _€_-;_-* &quot;-&quot;??\ _€_-;_-@_-"/>
    <numFmt numFmtId="207" formatCode="\+0%"/>
    <numFmt numFmtId="208" formatCode="\+0.00%"/>
    <numFmt numFmtId="209" formatCode="0.00000000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4" fontId="0" fillId="0" borderId="7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1" fillId="0" borderId="14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90" fontId="0" fillId="0" borderId="12" xfId="0" applyNumberFormat="1" applyBorder="1" applyAlignment="1">
      <alignment/>
    </xf>
    <xf numFmtId="190" fontId="0" fillId="2" borderId="13" xfId="0" applyNumberFormat="1" applyFill="1" applyBorder="1" applyAlignment="1">
      <alignment/>
    </xf>
    <xf numFmtId="0" fontId="0" fillId="0" borderId="15" xfId="0" applyBorder="1" applyAlignment="1">
      <alignment/>
    </xf>
    <xf numFmtId="190" fontId="0" fillId="2" borderId="12" xfId="0" applyNumberFormat="1" applyFill="1" applyBorder="1" applyAlignment="1">
      <alignment/>
    </xf>
    <xf numFmtId="0" fontId="0" fillId="0" borderId="15" xfId="0" applyBorder="1" applyAlignment="1" quotePrefix="1">
      <alignment wrapText="1"/>
    </xf>
    <xf numFmtId="3" fontId="0" fillId="3" borderId="2" xfId="0" applyNumberFormat="1" applyFill="1" applyBorder="1" applyAlignment="1">
      <alignment/>
    </xf>
    <xf numFmtId="207" fontId="0" fillId="2" borderId="2" xfId="0" applyNumberFormat="1" applyFill="1" applyBorder="1" applyAlignment="1">
      <alignment/>
    </xf>
    <xf numFmtId="207" fontId="0" fillId="0" borderId="2" xfId="0" applyNumberFormat="1" applyFill="1" applyBorder="1" applyAlignment="1">
      <alignment/>
    </xf>
    <xf numFmtId="207" fontId="0" fillId="0" borderId="3" xfId="0" applyNumberFormat="1" applyFill="1" applyBorder="1" applyAlignment="1">
      <alignment/>
    </xf>
    <xf numFmtId="207" fontId="0" fillId="0" borderId="0" xfId="0" applyNumberFormat="1" applyAlignment="1">
      <alignment/>
    </xf>
    <xf numFmtId="207" fontId="0" fillId="0" borderId="1" xfId="0" applyNumberFormat="1" applyFill="1" applyBorder="1" applyAlignment="1">
      <alignment/>
    </xf>
    <xf numFmtId="0" fontId="1" fillId="4" borderId="0" xfId="0" applyFont="1" applyFill="1" applyAlignment="1">
      <alignment/>
    </xf>
    <xf numFmtId="0" fontId="1" fillId="2" borderId="15" xfId="0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207" fontId="1" fillId="2" borderId="15" xfId="0" applyNumberFormat="1" applyFont="1" applyFill="1" applyBorder="1" applyAlignment="1">
      <alignment/>
    </xf>
    <xf numFmtId="201" fontId="1" fillId="2" borderId="15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208" fontId="0" fillId="0" borderId="5" xfId="19" applyNumberFormat="1" applyBorder="1" applyAlignment="1">
      <alignment/>
    </xf>
    <xf numFmtId="208" fontId="0" fillId="0" borderId="10" xfId="19" applyNumberFormat="1" applyBorder="1" applyAlignment="1">
      <alignment/>
    </xf>
    <xf numFmtId="10" fontId="0" fillId="0" borderId="10" xfId="19" applyNumberFormat="1" applyBorder="1" applyAlignment="1">
      <alignment/>
    </xf>
    <xf numFmtId="180" fontId="0" fillId="2" borderId="5" xfId="19" applyNumberFormat="1" applyFill="1" applyBorder="1" applyAlignment="1">
      <alignment/>
    </xf>
    <xf numFmtId="180" fontId="0" fillId="0" borderId="5" xfId="19" applyNumberFormat="1" applyBorder="1" applyAlignment="1">
      <alignment/>
    </xf>
    <xf numFmtId="180" fontId="0" fillId="2" borderId="6" xfId="19" applyNumberFormat="1" applyFill="1" applyBorder="1" applyAlignment="1">
      <alignment/>
    </xf>
    <xf numFmtId="180" fontId="0" fillId="2" borderId="10" xfId="19" applyNumberFormat="1" applyFill="1" applyBorder="1" applyAlignment="1">
      <alignment/>
    </xf>
    <xf numFmtId="180" fontId="0" fillId="0" borderId="10" xfId="19" applyNumberFormat="1" applyBorder="1" applyAlignment="1">
      <alignment/>
    </xf>
    <xf numFmtId="180" fontId="0" fillId="2" borderId="11" xfId="19" applyNumberFormat="1" applyFill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9" fontId="1" fillId="2" borderId="12" xfId="0" applyNumberFormat="1" applyFont="1" applyFill="1" applyBorder="1" applyAlignment="1">
      <alignment/>
    </xf>
    <xf numFmtId="0" fontId="1" fillId="0" borderId="14" xfId="0" applyFont="1" applyBorder="1" applyAlignment="1">
      <alignment wrapText="1"/>
    </xf>
    <xf numFmtId="3" fontId="1" fillId="2" borderId="12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 horizontal="right"/>
    </xf>
    <xf numFmtId="4" fontId="0" fillId="2" borderId="6" xfId="0" applyNumberFormat="1" applyFont="1" applyFill="1" applyBorder="1" applyAlignment="1">
      <alignment horizontal="right"/>
    </xf>
    <xf numFmtId="0" fontId="5" fillId="5" borderId="16" xfId="0" applyFont="1" applyFill="1" applyBorder="1" applyAlignment="1">
      <alignment/>
    </xf>
    <xf numFmtId="180" fontId="2" fillId="5" borderId="16" xfId="19" applyNumberFormat="1" applyFont="1" applyFill="1" applyBorder="1" applyAlignment="1">
      <alignment/>
    </xf>
    <xf numFmtId="180" fontId="2" fillId="5" borderId="17" xfId="19" applyNumberFormat="1" applyFont="1" applyFill="1" applyBorder="1" applyAlignment="1">
      <alignment/>
    </xf>
    <xf numFmtId="0" fontId="2" fillId="5" borderId="18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208" fontId="0" fillId="0" borderId="0" xfId="19" applyNumberFormat="1" applyBorder="1" applyAlignment="1">
      <alignment/>
    </xf>
    <xf numFmtId="10" fontId="0" fillId="0" borderId="0" xfId="19" applyNumberFormat="1" applyBorder="1" applyAlignment="1">
      <alignment/>
    </xf>
    <xf numFmtId="208" fontId="0" fillId="2" borderId="1" xfId="19" applyNumberFormat="1" applyFill="1" applyBorder="1" applyAlignment="1">
      <alignment/>
    </xf>
    <xf numFmtId="208" fontId="0" fillId="0" borderId="3" xfId="19" applyNumberForma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8" sqref="N18"/>
    </sheetView>
  </sheetViews>
  <sheetFormatPr defaultColWidth="11.421875" defaultRowHeight="12.75"/>
  <cols>
    <col min="1" max="1" width="27.57421875" style="0" customWidth="1"/>
    <col min="3" max="3" width="12.7109375" style="0" customWidth="1"/>
    <col min="10" max="10" width="12.421875" style="0" bestFit="1" customWidth="1"/>
    <col min="12" max="12" width="12.421875" style="0" bestFit="1" customWidth="1"/>
    <col min="13" max="13" width="0" style="0" hidden="1" customWidth="1"/>
    <col min="14" max="14" width="12.421875" style="0" bestFit="1" customWidth="1"/>
  </cols>
  <sheetData>
    <row r="1" ht="15.75">
      <c r="A1" s="2" t="s">
        <v>0</v>
      </c>
    </row>
    <row r="2" s="43" customFormat="1" ht="12.75">
      <c r="A2" s="43" t="s">
        <v>12</v>
      </c>
    </row>
    <row r="4" spans="2:15" ht="25.5">
      <c r="B4" s="22" t="s">
        <v>2</v>
      </c>
      <c r="C4" s="18">
        <v>1999</v>
      </c>
      <c r="D4" s="18">
        <v>2000</v>
      </c>
      <c r="E4" s="18">
        <v>2001</v>
      </c>
      <c r="F4" s="18">
        <v>2002</v>
      </c>
      <c r="G4" s="18">
        <v>2003</v>
      </c>
      <c r="H4" s="18">
        <v>2004</v>
      </c>
      <c r="I4" s="19">
        <v>2005</v>
      </c>
      <c r="J4" s="19">
        <v>2006</v>
      </c>
      <c r="K4" s="19">
        <v>2007</v>
      </c>
      <c r="L4" s="19">
        <v>2008</v>
      </c>
      <c r="M4" s="30" t="s">
        <v>27</v>
      </c>
      <c r="N4" s="19">
        <v>2009</v>
      </c>
      <c r="O4" s="30" t="s">
        <v>28</v>
      </c>
    </row>
    <row r="5" spans="1:15" ht="12.75">
      <c r="A5" s="6" t="s">
        <v>1</v>
      </c>
      <c r="B5" s="9">
        <f>46/1.95583</f>
        <v>23.51942653502605</v>
      </c>
      <c r="C5" s="10">
        <f>52.9/1.95583</f>
        <v>27.04734051527996</v>
      </c>
      <c r="D5" s="10">
        <f>74.21/1.95583</f>
        <v>37.942970503571374</v>
      </c>
      <c r="E5" s="10">
        <v>35.58114913725244</v>
      </c>
      <c r="F5" s="10">
        <v>35.1</v>
      </c>
      <c r="G5" s="10">
        <v>37.58</v>
      </c>
      <c r="H5" s="10">
        <v>38.19</v>
      </c>
      <c r="I5" s="11">
        <v>45.34</v>
      </c>
      <c r="J5" s="11">
        <v>50.26</v>
      </c>
      <c r="K5" s="11">
        <v>49.79</v>
      </c>
      <c r="L5" s="11">
        <v>57.92</v>
      </c>
      <c r="M5" s="32">
        <f>+L5/$B$5-1</f>
        <v>1.4626450782608695</v>
      </c>
      <c r="N5" s="11">
        <v>46.96</v>
      </c>
      <c r="O5" s="32">
        <f>+N5/$B$5-1</f>
        <v>0.9966473217391305</v>
      </c>
    </row>
    <row r="6" spans="1:15" ht="12.75">
      <c r="A6" s="7" t="s">
        <v>3</v>
      </c>
      <c r="B6" s="12">
        <f>850/1.95583</f>
        <v>434.59809901678574</v>
      </c>
      <c r="C6" s="13">
        <f>858.03/1.95583</f>
        <v>438.70377282279134</v>
      </c>
      <c r="D6" s="13">
        <f>863.12/1.95583</f>
        <v>441.3062484980801</v>
      </c>
      <c r="E6" s="13">
        <v>450.1329374392953</v>
      </c>
      <c r="F6" s="13">
        <v>457.92</v>
      </c>
      <c r="G6" s="13">
        <v>463.68</v>
      </c>
      <c r="H6" s="13">
        <v>471.75</v>
      </c>
      <c r="I6" s="14">
        <v>486.48</v>
      </c>
      <c r="J6" s="14">
        <v>495.35</v>
      </c>
      <c r="K6" s="14">
        <v>504.34</v>
      </c>
      <c r="L6" s="14">
        <v>523.63</v>
      </c>
      <c r="M6" s="33">
        <f>+L6/$B$6-1</f>
        <v>0.20486030929411747</v>
      </c>
      <c r="N6" s="14">
        <v>533.84</v>
      </c>
      <c r="O6" s="33">
        <f>+N6/$B$6-1</f>
        <v>0.22835327905882363</v>
      </c>
    </row>
    <row r="7" spans="1:15" ht="12.75">
      <c r="A7" s="8" t="s">
        <v>4</v>
      </c>
      <c r="B7" s="15">
        <f>175/1.95583</f>
        <v>89.47607920933824</v>
      </c>
      <c r="C7" s="16">
        <f>178.34/1.95583</f>
        <v>91.1837940925336</v>
      </c>
      <c r="D7" s="16">
        <f>181.15/1.95583</f>
        <v>92.62052427869499</v>
      </c>
      <c r="E7" s="16">
        <v>94.15813688212928</v>
      </c>
      <c r="F7" s="16">
        <v>95.60410646387834</v>
      </c>
      <c r="G7" s="16">
        <v>97.91</v>
      </c>
      <c r="H7" s="16">
        <v>99.3</v>
      </c>
      <c r="I7" s="17">
        <v>99.86</v>
      </c>
      <c r="J7" s="17">
        <v>100.41</v>
      </c>
      <c r="K7" s="17">
        <v>101.62</v>
      </c>
      <c r="L7" s="17">
        <v>105.69</v>
      </c>
      <c r="M7" s="34">
        <f>+L7/$B$7-1</f>
        <v>0.18120955828571428</v>
      </c>
      <c r="N7" s="17">
        <v>109.03</v>
      </c>
      <c r="O7" s="34">
        <f>+N7/$B$7-1</f>
        <v>0.21853797085714288</v>
      </c>
    </row>
    <row r="8" spans="13:15" ht="12.75">
      <c r="M8" s="35"/>
      <c r="O8" s="35"/>
    </row>
    <row r="9" spans="1:15" ht="12.75">
      <c r="A9" s="1" t="s">
        <v>8</v>
      </c>
      <c r="M9" s="35"/>
      <c r="O9" s="35"/>
    </row>
    <row r="10" spans="1:15" ht="12.75">
      <c r="A10" s="1"/>
      <c r="M10" s="35"/>
      <c r="O10" s="35"/>
    </row>
    <row r="11" spans="1:15" ht="12.75">
      <c r="A11" s="1" t="s">
        <v>9</v>
      </c>
      <c r="B11" s="37">
        <v>18</v>
      </c>
      <c r="C11" s="1" t="s">
        <v>11</v>
      </c>
      <c r="M11" s="35"/>
      <c r="O11" s="35"/>
    </row>
    <row r="12" spans="13:15" ht="12.75">
      <c r="M12" s="35"/>
      <c r="O12" s="35"/>
    </row>
    <row r="13" spans="1:15" ht="12.75">
      <c r="A13" s="3" t="s">
        <v>5</v>
      </c>
      <c r="B13" s="23">
        <f aca="true" t="shared" si="0" ref="B13:I13">+B5*$B$11</f>
        <v>423.3496776304689</v>
      </c>
      <c r="C13" s="23">
        <f t="shared" si="0"/>
        <v>486.85212927503926</v>
      </c>
      <c r="D13" s="23">
        <f t="shared" si="0"/>
        <v>682.9734690642847</v>
      </c>
      <c r="E13" s="23">
        <f t="shared" si="0"/>
        <v>640.4606844705439</v>
      </c>
      <c r="F13" s="23">
        <f t="shared" si="0"/>
        <v>631.8000000000001</v>
      </c>
      <c r="G13" s="23">
        <f t="shared" si="0"/>
        <v>676.4399999999999</v>
      </c>
      <c r="H13" s="23">
        <f t="shared" si="0"/>
        <v>687.42</v>
      </c>
      <c r="I13" s="23">
        <f t="shared" si="0"/>
        <v>816.1200000000001</v>
      </c>
      <c r="J13" s="23">
        <f>+J5*$B$11</f>
        <v>904.68</v>
      </c>
      <c r="K13" s="23">
        <f>+K5*$B$11</f>
        <v>896.22</v>
      </c>
      <c r="L13" s="23">
        <f>+L5*$B$11</f>
        <v>1042.56</v>
      </c>
      <c r="M13" s="36">
        <f>+L13/$B$13-1</f>
        <v>1.4626450782608695</v>
      </c>
      <c r="N13" s="23">
        <f>+N5*$B$11</f>
        <v>845.28</v>
      </c>
      <c r="O13" s="36">
        <f>+N13/$B$13-1</f>
        <v>0.9966473217391305</v>
      </c>
    </row>
    <row r="14" spans="1:15" ht="12.75">
      <c r="A14" s="5" t="s">
        <v>6</v>
      </c>
      <c r="B14" s="25">
        <f aca="true" t="shared" si="1" ref="B14:I14">+B6+B7</f>
        <v>524.074178226124</v>
      </c>
      <c r="C14" s="25">
        <f t="shared" si="1"/>
        <v>529.8875669153249</v>
      </c>
      <c r="D14" s="25">
        <f t="shared" si="1"/>
        <v>533.9267727767751</v>
      </c>
      <c r="E14" s="25">
        <f t="shared" si="1"/>
        <v>544.2910743214246</v>
      </c>
      <c r="F14" s="25">
        <f t="shared" si="1"/>
        <v>553.5241064638783</v>
      </c>
      <c r="G14" s="25">
        <f t="shared" si="1"/>
        <v>561.59</v>
      </c>
      <c r="H14" s="25">
        <f t="shared" si="1"/>
        <v>571.05</v>
      </c>
      <c r="I14" s="25">
        <f t="shared" si="1"/>
        <v>586.34</v>
      </c>
      <c r="J14" s="25">
        <f>+J6+J7</f>
        <v>595.76</v>
      </c>
      <c r="K14" s="25">
        <f>+K6+K7</f>
        <v>605.96</v>
      </c>
      <c r="L14" s="25">
        <f>+L6+L7</f>
        <v>629.3199999999999</v>
      </c>
      <c r="M14" s="34">
        <f>+L14/$B$14-1</f>
        <v>0.20082237619512178</v>
      </c>
      <c r="N14" s="25">
        <f>+N6+N7</f>
        <v>642.87</v>
      </c>
      <c r="O14" s="34">
        <f>+N14/$B$14-1</f>
        <v>0.22667749473170717</v>
      </c>
    </row>
    <row r="15" spans="1:15" ht="12.75">
      <c r="A15" s="4" t="s">
        <v>10</v>
      </c>
      <c r="B15" s="24">
        <f aca="true" t="shared" si="2" ref="B15:I15">+B14+B13</f>
        <v>947.4238558565928</v>
      </c>
      <c r="C15" s="31">
        <f t="shared" si="2"/>
        <v>1016.7396961903642</v>
      </c>
      <c r="D15" s="24">
        <f t="shared" si="2"/>
        <v>1216.9002418410598</v>
      </c>
      <c r="E15" s="24">
        <f t="shared" si="2"/>
        <v>1184.7517587919685</v>
      </c>
      <c r="F15" s="24">
        <f t="shared" si="2"/>
        <v>1185.3241064638783</v>
      </c>
      <c r="G15" s="24">
        <f t="shared" si="2"/>
        <v>1238.03</v>
      </c>
      <c r="H15" s="24">
        <f t="shared" si="2"/>
        <v>1258.4699999999998</v>
      </c>
      <c r="I15" s="24">
        <f t="shared" si="2"/>
        <v>1402.46</v>
      </c>
      <c r="J15" s="24">
        <f>+J14+J13</f>
        <v>1500.44</v>
      </c>
      <c r="K15" s="24">
        <f>+K14+K13</f>
        <v>1502.18</v>
      </c>
      <c r="L15" s="24">
        <f>+L14+L13</f>
        <v>1671.8799999999999</v>
      </c>
      <c r="M15" s="36">
        <f>+L15/$B$15-1</f>
        <v>0.7646589640582839</v>
      </c>
      <c r="N15" s="24">
        <f>+N14+N13</f>
        <v>1488.15</v>
      </c>
      <c r="O15" s="36">
        <f>+N15/$B$15-1</f>
        <v>0.5707330893146252</v>
      </c>
    </row>
    <row r="16" spans="1:15" ht="12.75">
      <c r="A16" s="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3"/>
      <c r="N16" s="24"/>
      <c r="O16" s="33"/>
    </row>
    <row r="17" spans="1:15" ht="12.75">
      <c r="A17" s="4" t="s">
        <v>7</v>
      </c>
      <c r="B17" s="24">
        <f aca="true" t="shared" si="3" ref="B17:I17">SUM(B13:B14)*0.16</f>
        <v>151.58781693705484</v>
      </c>
      <c r="C17" s="24">
        <f t="shared" si="3"/>
        <v>162.67835139045826</v>
      </c>
      <c r="D17" s="24">
        <f t="shared" si="3"/>
        <v>194.7040386945696</v>
      </c>
      <c r="E17" s="24">
        <f t="shared" si="3"/>
        <v>189.56028140671498</v>
      </c>
      <c r="F17" s="24">
        <f t="shared" si="3"/>
        <v>189.6518570342205</v>
      </c>
      <c r="G17" s="24">
        <f t="shared" si="3"/>
        <v>198.0848</v>
      </c>
      <c r="H17" s="24">
        <f t="shared" si="3"/>
        <v>201.35519999999997</v>
      </c>
      <c r="I17" s="24">
        <f t="shared" si="3"/>
        <v>224.39360000000002</v>
      </c>
      <c r="J17" s="24">
        <f>SUM(J13:J14)*0.16</f>
        <v>240.0704</v>
      </c>
      <c r="K17" s="24">
        <f>SUM(K13:K14)*0.19</f>
        <v>285.4142</v>
      </c>
      <c r="L17" s="24">
        <f>SUM(L13:L14)*0.19</f>
        <v>317.6572</v>
      </c>
      <c r="M17" s="33">
        <f>+L17/$B$17-1</f>
        <v>1.095532519819212</v>
      </c>
      <c r="N17" s="24">
        <f>SUM(N13:N14)*0.19</f>
        <v>282.74850000000004</v>
      </c>
      <c r="O17" s="33">
        <f>+N17/$B$17-1</f>
        <v>0.8652455435611175</v>
      </c>
    </row>
    <row r="18" spans="1:15" ht="19.5" customHeight="1">
      <c r="A18" s="38" t="s">
        <v>16</v>
      </c>
      <c r="B18" s="39">
        <f aca="true" t="shared" si="4" ref="B18:I18">+B17+B15</f>
        <v>1099.0116727936477</v>
      </c>
      <c r="C18" s="39">
        <f t="shared" si="4"/>
        <v>1179.4180475808225</v>
      </c>
      <c r="D18" s="39">
        <f t="shared" si="4"/>
        <v>1411.6042805356294</v>
      </c>
      <c r="E18" s="39">
        <f t="shared" si="4"/>
        <v>1374.3120401986835</v>
      </c>
      <c r="F18" s="39">
        <f t="shared" si="4"/>
        <v>1374.9759634980987</v>
      </c>
      <c r="G18" s="39">
        <f t="shared" si="4"/>
        <v>1436.1148</v>
      </c>
      <c r="H18" s="39">
        <f t="shared" si="4"/>
        <v>1459.8251999999998</v>
      </c>
      <c r="I18" s="39">
        <f t="shared" si="4"/>
        <v>1626.8536000000001</v>
      </c>
      <c r="J18" s="39">
        <f>+J17+J15</f>
        <v>1740.5104000000001</v>
      </c>
      <c r="K18" s="39">
        <f>+K17+K15</f>
        <v>1787.5942</v>
      </c>
      <c r="L18" s="39">
        <f>+L17+L15</f>
        <v>1989.5371999999998</v>
      </c>
      <c r="M18" s="40">
        <f>+L18/$B$18-1</f>
        <v>0.8102966958873772</v>
      </c>
      <c r="N18" s="39">
        <f>+N17+N15</f>
        <v>1770.8985000000002</v>
      </c>
      <c r="O18" s="40">
        <f>+N18/$B$18-1</f>
        <v>0.6113554967968999</v>
      </c>
    </row>
    <row r="19" spans="13:15" ht="12.75">
      <c r="M19" s="35"/>
      <c r="O19" s="35"/>
    </row>
    <row r="20" spans="1:14" ht="12.75">
      <c r="A20" s="20" t="s">
        <v>23</v>
      </c>
      <c r="B20" s="20"/>
      <c r="C20" s="44">
        <f aca="true" t="shared" si="5" ref="C20:J20">+C18/$B$18-1</f>
        <v>0.07316243928764177</v>
      </c>
      <c r="D20" s="44">
        <f t="shared" si="5"/>
        <v>0.28443065299514303</v>
      </c>
      <c r="E20" s="44">
        <f t="shared" si="5"/>
        <v>0.2504981286552055</v>
      </c>
      <c r="F20" s="44">
        <f t="shared" si="5"/>
        <v>0.25110223807082943</v>
      </c>
      <c r="G20" s="44">
        <f t="shared" si="5"/>
        <v>0.3067329815974098</v>
      </c>
      <c r="H20" s="44">
        <f t="shared" si="5"/>
        <v>0.32830727474365884</v>
      </c>
      <c r="I20" s="44">
        <f t="shared" si="5"/>
        <v>0.4802878261198058</v>
      </c>
      <c r="J20" s="44">
        <f t="shared" si="5"/>
        <v>0.5837051080410147</v>
      </c>
      <c r="K20" s="44">
        <f>+K18/$B$18-1</f>
        <v>0.6265470551882317</v>
      </c>
      <c r="L20" s="70">
        <f>+L18/$B$18-1</f>
        <v>0.8102966958873772</v>
      </c>
      <c r="N20" s="70">
        <f>+N18/$B$18-1</f>
        <v>0.6113554967968999</v>
      </c>
    </row>
    <row r="21" spans="1:14" ht="12.75">
      <c r="A21" s="21" t="s">
        <v>26</v>
      </c>
      <c r="B21" s="21"/>
      <c r="C21" s="45">
        <f aca="true" t="shared" si="6" ref="C21:I21">+C18/B18-1</f>
        <v>0.07316243928764177</v>
      </c>
      <c r="D21" s="45">
        <f t="shared" si="6"/>
        <v>0.19686508395480162</v>
      </c>
      <c r="E21" s="46">
        <f t="shared" si="6"/>
        <v>-0.02641833894325929</v>
      </c>
      <c r="F21" s="45">
        <f t="shared" si="6"/>
        <v>0.000483095017721924</v>
      </c>
      <c r="G21" s="45">
        <f t="shared" si="6"/>
        <v>0.044465385668529755</v>
      </c>
      <c r="H21" s="45">
        <f t="shared" si="6"/>
        <v>0.016510100724538068</v>
      </c>
      <c r="I21" s="45">
        <f t="shared" si="6"/>
        <v>0.11441671235706874</v>
      </c>
      <c r="J21" s="45">
        <f>+J18/I18-1</f>
        <v>0.06986295509319329</v>
      </c>
      <c r="K21" s="45">
        <f>+K18/J18-1</f>
        <v>0.027051720001213475</v>
      </c>
      <c r="L21" s="71">
        <f>+L18/J18-1</f>
        <v>0.14307688135618135</v>
      </c>
      <c r="N21" s="71">
        <f>+N18/K18-1</f>
        <v>-0.009339759549454651</v>
      </c>
    </row>
    <row r="22" spans="1:14" ht="12.75">
      <c r="A22" s="67"/>
      <c r="B22" s="67"/>
      <c r="C22" s="68"/>
      <c r="D22" s="68"/>
      <c r="E22" s="69"/>
      <c r="F22" s="68"/>
      <c r="G22" s="68"/>
      <c r="H22" s="68"/>
      <c r="I22" s="68"/>
      <c r="J22" s="68"/>
      <c r="K22" s="68"/>
      <c r="L22" s="68"/>
      <c r="N22" s="68"/>
    </row>
    <row r="23" spans="1:14" ht="12.75">
      <c r="A23" s="20" t="s">
        <v>25</v>
      </c>
      <c r="B23" s="20"/>
      <c r="C23" s="44">
        <f>+C15/$B$15-1</f>
        <v>0.07316243928764177</v>
      </c>
      <c r="D23" s="44">
        <f aca="true" t="shared" si="7" ref="D23:N23">+D15/$B$15-1</f>
        <v>0.28443065299514303</v>
      </c>
      <c r="E23" s="44">
        <f t="shared" si="7"/>
        <v>0.2504981286552055</v>
      </c>
      <c r="F23" s="44">
        <f t="shared" si="7"/>
        <v>0.25110223807082943</v>
      </c>
      <c r="G23" s="44">
        <f t="shared" si="7"/>
        <v>0.3067329815974096</v>
      </c>
      <c r="H23" s="44">
        <f t="shared" si="7"/>
        <v>0.32830727474365884</v>
      </c>
      <c r="I23" s="44">
        <f t="shared" si="7"/>
        <v>0.4802878261198058</v>
      </c>
      <c r="J23" s="44">
        <f t="shared" si="7"/>
        <v>0.5837051080410147</v>
      </c>
      <c r="K23" s="44">
        <f t="shared" si="7"/>
        <v>0.5855416672423099</v>
      </c>
      <c r="L23" s="70">
        <f>+L15/$B$15-1</f>
        <v>0.7646589640582839</v>
      </c>
      <c r="N23" s="70">
        <f t="shared" si="7"/>
        <v>0.5707330893146252</v>
      </c>
    </row>
    <row r="24" spans="1:14" ht="12.75">
      <c r="A24" s="21" t="s">
        <v>24</v>
      </c>
      <c r="B24" s="21"/>
      <c r="C24" s="45">
        <f>+C15/B15-1</f>
        <v>0.07316243928764177</v>
      </c>
      <c r="D24" s="45">
        <f aca="true" t="shared" si="8" ref="D24:K24">+D15/C15-1</f>
        <v>0.19686508395480184</v>
      </c>
      <c r="E24" s="45">
        <f t="shared" si="8"/>
        <v>-0.02641833894325929</v>
      </c>
      <c r="F24" s="45">
        <f t="shared" si="8"/>
        <v>0.000483095017721924</v>
      </c>
      <c r="G24" s="45">
        <f t="shared" si="8"/>
        <v>0.044465385668529755</v>
      </c>
      <c r="H24" s="45">
        <f t="shared" si="8"/>
        <v>0.016510100724538068</v>
      </c>
      <c r="I24" s="45">
        <f t="shared" si="8"/>
        <v>0.11441671235706874</v>
      </c>
      <c r="J24" s="45">
        <f t="shared" si="8"/>
        <v>0.06986295509319329</v>
      </c>
      <c r="K24" s="45">
        <f t="shared" si="8"/>
        <v>0.0011596598331156116</v>
      </c>
      <c r="L24" s="71">
        <f>+L15/J15-1</f>
        <v>0.1142598171203113</v>
      </c>
      <c r="N24" s="71">
        <f>+N15/K15-1</f>
        <v>-0.009339759549454762</v>
      </c>
    </row>
    <row r="25" spans="1:14" ht="12.75">
      <c r="A25" s="67"/>
      <c r="B25" s="67"/>
      <c r="C25" s="68"/>
      <c r="D25" s="68"/>
      <c r="E25" s="69"/>
      <c r="F25" s="68"/>
      <c r="G25" s="68"/>
      <c r="H25" s="68"/>
      <c r="I25" s="68"/>
      <c r="J25" s="68"/>
      <c r="K25" s="68"/>
      <c r="L25" s="68"/>
      <c r="N25" s="68"/>
    </row>
    <row r="27" spans="1:14" ht="12.75">
      <c r="A27" s="28" t="s">
        <v>13</v>
      </c>
      <c r="B27" s="29">
        <f aca="true" t="shared" si="9" ref="B27:I27">+B18/12</f>
        <v>91.5843060661373</v>
      </c>
      <c r="C27" s="26">
        <f t="shared" si="9"/>
        <v>98.28483729840188</v>
      </c>
      <c r="D27" s="26">
        <f t="shared" si="9"/>
        <v>117.63369004463578</v>
      </c>
      <c r="E27" s="26">
        <f t="shared" si="9"/>
        <v>114.52600334989029</v>
      </c>
      <c r="F27" s="26">
        <f t="shared" si="9"/>
        <v>114.58133029150822</v>
      </c>
      <c r="G27" s="26">
        <f t="shared" si="9"/>
        <v>119.67623333333334</v>
      </c>
      <c r="H27" s="26">
        <f t="shared" si="9"/>
        <v>121.65209999999998</v>
      </c>
      <c r="I27" s="26">
        <f t="shared" si="9"/>
        <v>135.57113333333334</v>
      </c>
      <c r="J27" s="26">
        <f>+J18/12</f>
        <v>145.04253333333335</v>
      </c>
      <c r="K27" s="26">
        <f>+K18/12</f>
        <v>148.96618333333333</v>
      </c>
      <c r="L27" s="27">
        <f>+L18/12</f>
        <v>165.79476666666665</v>
      </c>
      <c r="N27" s="27">
        <f>+N18/12</f>
        <v>147.57487500000002</v>
      </c>
    </row>
    <row r="29" spans="1:14" ht="12.75">
      <c r="A29" s="20" t="s">
        <v>14</v>
      </c>
      <c r="B29" s="47">
        <f aca="true" t="shared" si="10" ref="B29:I29">+B13/(B14+B13)</f>
        <v>0.4468429573664328</v>
      </c>
      <c r="C29" s="48">
        <f t="shared" si="10"/>
        <v>0.47883655088832683</v>
      </c>
      <c r="D29" s="48">
        <f t="shared" si="10"/>
        <v>0.5612403100775194</v>
      </c>
      <c r="E29" s="48">
        <f t="shared" si="10"/>
        <v>0.5405863968698298</v>
      </c>
      <c r="F29" s="48">
        <f t="shared" si="10"/>
        <v>0.5330187722958064</v>
      </c>
      <c r="G29" s="48">
        <f t="shared" si="10"/>
        <v>0.5463841748584445</v>
      </c>
      <c r="H29" s="48">
        <f t="shared" si="10"/>
        <v>0.5462347135807767</v>
      </c>
      <c r="I29" s="48">
        <f t="shared" si="10"/>
        <v>0.5819203399740457</v>
      </c>
      <c r="J29" s="48">
        <f>+J13/(J14+J13)</f>
        <v>0.6029431366799072</v>
      </c>
      <c r="K29" s="48">
        <f>+K13/(K14+K13)</f>
        <v>0.5966129225525569</v>
      </c>
      <c r="L29" s="49">
        <f>+L13/(L14+L13)</f>
        <v>0.623585424791253</v>
      </c>
      <c r="N29" s="49">
        <f>+N13/(N14+N13)</f>
        <v>0.5680072573329301</v>
      </c>
    </row>
    <row r="30" spans="1:14" ht="12.75">
      <c r="A30" s="21" t="s">
        <v>15</v>
      </c>
      <c r="B30" s="50">
        <f aca="true" t="shared" si="11" ref="B30:I30">+B14/(B13+B14)</f>
        <v>0.5531570426335672</v>
      </c>
      <c r="C30" s="51">
        <f t="shared" si="11"/>
        <v>0.5211634491116732</v>
      </c>
      <c r="D30" s="51">
        <f t="shared" si="11"/>
        <v>0.43875968992248066</v>
      </c>
      <c r="E30" s="51">
        <f t="shared" si="11"/>
        <v>0.45941360313017027</v>
      </c>
      <c r="F30" s="51">
        <f t="shared" si="11"/>
        <v>0.4669812277041937</v>
      </c>
      <c r="G30" s="51">
        <f t="shared" si="11"/>
        <v>0.4536158251415556</v>
      </c>
      <c r="H30" s="51">
        <f t="shared" si="11"/>
        <v>0.45376528641922337</v>
      </c>
      <c r="I30" s="51">
        <f t="shared" si="11"/>
        <v>0.4180796600259544</v>
      </c>
      <c r="J30" s="51">
        <f>+J14/(J13+J14)</f>
        <v>0.39705686332009277</v>
      </c>
      <c r="K30" s="51">
        <f>+K14/(K13+K14)</f>
        <v>0.40338707744744307</v>
      </c>
      <c r="L30" s="52">
        <f>+L14/(L13+L14)</f>
        <v>0.37641457520874705</v>
      </c>
      <c r="N30" s="52">
        <f>+N14/(N13+N14)</f>
        <v>0.43199274266706983</v>
      </c>
    </row>
    <row r="32" spans="11:14" ht="12.75">
      <c r="K32" s="1"/>
      <c r="L32" s="1"/>
      <c r="N32" s="1"/>
    </row>
    <row r="33" spans="1:14" ht="12.75">
      <c r="A33" s="1" t="s">
        <v>17</v>
      </c>
      <c r="B33" s="41">
        <f aca="true" t="shared" si="12" ref="B33:I33">+B15/$B$11</f>
        <v>52.6346586586996</v>
      </c>
      <c r="C33" s="41">
        <f t="shared" si="12"/>
        <v>56.48553867724245</v>
      </c>
      <c r="D33" s="41">
        <f t="shared" si="12"/>
        <v>67.60556899116999</v>
      </c>
      <c r="E33" s="41">
        <f t="shared" si="12"/>
        <v>65.81954215510936</v>
      </c>
      <c r="F33" s="41">
        <f t="shared" si="12"/>
        <v>65.85133924799324</v>
      </c>
      <c r="G33" s="41">
        <f t="shared" si="12"/>
        <v>68.77944444444444</v>
      </c>
      <c r="H33" s="41">
        <f t="shared" si="12"/>
        <v>69.91499999999999</v>
      </c>
      <c r="I33" s="41">
        <f t="shared" si="12"/>
        <v>77.91444444444444</v>
      </c>
      <c r="J33" s="41">
        <f>+J15/$B$11</f>
        <v>83.35777777777778</v>
      </c>
      <c r="K33" s="41">
        <f>+K15/$B$11</f>
        <v>83.45444444444445</v>
      </c>
      <c r="L33" s="41">
        <f>+L15/$B$11</f>
        <v>92.88222222222221</v>
      </c>
      <c r="N33" s="41">
        <f>+N15/$B$11</f>
        <v>82.67500000000001</v>
      </c>
    </row>
    <row r="36" spans="1:14" ht="39.75" customHeight="1" thickBot="1">
      <c r="A36" s="42" t="s">
        <v>21</v>
      </c>
      <c r="C36" s="61">
        <v>38.84</v>
      </c>
      <c r="D36" s="61">
        <v>43.13</v>
      </c>
      <c r="E36" s="61">
        <v>49.92</v>
      </c>
      <c r="F36" s="61">
        <v>48.78</v>
      </c>
      <c r="G36" s="61">
        <v>49.51</v>
      </c>
      <c r="H36" s="61">
        <v>50.27</v>
      </c>
      <c r="I36" s="61">
        <v>55.38</v>
      </c>
      <c r="J36" s="61">
        <v>60</v>
      </c>
      <c r="K36" s="62">
        <v>61.4</v>
      </c>
      <c r="L36" s="62">
        <v>71.77</v>
      </c>
      <c r="N36" s="62">
        <v>68.06</v>
      </c>
    </row>
    <row r="37" spans="1:14" ht="30" customHeight="1" thickBot="1">
      <c r="A37" s="66" t="s">
        <v>18</v>
      </c>
      <c r="B37" s="63"/>
      <c r="C37" s="64">
        <f aca="true" t="shared" si="13" ref="C37:I37">+C33/C36-1</f>
        <v>0.4543135601761701</v>
      </c>
      <c r="D37" s="64">
        <f t="shared" si="13"/>
        <v>0.5674836306786455</v>
      </c>
      <c r="E37" s="64">
        <f t="shared" si="13"/>
        <v>0.3185004438122869</v>
      </c>
      <c r="F37" s="64">
        <f t="shared" si="13"/>
        <v>0.3499659542434037</v>
      </c>
      <c r="G37" s="64">
        <f t="shared" si="13"/>
        <v>0.3892030790637131</v>
      </c>
      <c r="H37" s="64">
        <f t="shared" si="13"/>
        <v>0.3907897354286849</v>
      </c>
      <c r="I37" s="64">
        <f t="shared" si="13"/>
        <v>0.40690582239878004</v>
      </c>
      <c r="J37" s="64">
        <f>+J33/J36-1</f>
        <v>0.3892962962962965</v>
      </c>
      <c r="K37" s="65">
        <f>+K33/K36-1</f>
        <v>0.3591929062613102</v>
      </c>
      <c r="L37" s="65">
        <f>+L33/L36-1</f>
        <v>0.2941650023996407</v>
      </c>
      <c r="N37" s="65">
        <f>+N33/N36-1</f>
        <v>0.21473699676755809</v>
      </c>
    </row>
    <row r="39" spans="1:14" ht="25.5">
      <c r="A39" s="58" t="s">
        <v>22</v>
      </c>
      <c r="B39" s="53"/>
      <c r="C39" s="54">
        <f>+C36*$B$11</f>
        <v>699.1200000000001</v>
      </c>
      <c r="D39" s="54">
        <f aca="true" t="shared" si="14" ref="D39:K39">+D36*$B$11</f>
        <v>776.34</v>
      </c>
      <c r="E39" s="54">
        <f t="shared" si="14"/>
        <v>898.5600000000001</v>
      </c>
      <c r="F39" s="54">
        <f t="shared" si="14"/>
        <v>878.04</v>
      </c>
      <c r="G39" s="54">
        <f t="shared" si="14"/>
        <v>891.18</v>
      </c>
      <c r="H39" s="54">
        <f t="shared" si="14"/>
        <v>904.86</v>
      </c>
      <c r="I39" s="54">
        <f t="shared" si="14"/>
        <v>996.84</v>
      </c>
      <c r="J39" s="54">
        <f t="shared" si="14"/>
        <v>1080</v>
      </c>
      <c r="K39" s="55">
        <f t="shared" si="14"/>
        <v>1105.2</v>
      </c>
      <c r="L39" s="55">
        <f>+L36*$B$11</f>
        <v>1291.86</v>
      </c>
      <c r="N39" s="55">
        <f>+N36*$B$11</f>
        <v>1225.08</v>
      </c>
    </row>
    <row r="40" spans="1:14" ht="12.75">
      <c r="A40" s="1"/>
      <c r="B40" s="1"/>
      <c r="C40" s="56"/>
      <c r="D40" s="56"/>
      <c r="E40" s="56"/>
      <c r="F40" s="56"/>
      <c r="G40" s="56"/>
      <c r="H40" s="56"/>
      <c r="I40" s="56"/>
      <c r="J40" s="56"/>
      <c r="K40" s="56"/>
      <c r="L40" s="56"/>
      <c r="N40" s="56"/>
    </row>
    <row r="41" spans="1:14" ht="25.5">
      <c r="A41" s="58" t="s">
        <v>20</v>
      </c>
      <c r="B41" s="53"/>
      <c r="C41" s="54">
        <f>+C15-C39</f>
        <v>317.61969619036404</v>
      </c>
      <c r="D41" s="54">
        <f>+D15-D39</f>
        <v>440.5602418410598</v>
      </c>
      <c r="E41" s="54">
        <f aca="true" t="shared" si="15" ref="E41:K41">+E15-E39</f>
        <v>286.1917587919685</v>
      </c>
      <c r="F41" s="54">
        <f t="shared" si="15"/>
        <v>307.2841064638783</v>
      </c>
      <c r="G41" s="54">
        <f t="shared" si="15"/>
        <v>346.85</v>
      </c>
      <c r="H41" s="54">
        <f t="shared" si="15"/>
        <v>353.6099999999998</v>
      </c>
      <c r="I41" s="54">
        <f t="shared" si="15"/>
        <v>405.62</v>
      </c>
      <c r="J41" s="54">
        <f t="shared" si="15"/>
        <v>420.44000000000005</v>
      </c>
      <c r="K41" s="60">
        <f t="shared" si="15"/>
        <v>396.98</v>
      </c>
      <c r="L41" s="60">
        <f>+L15-L39</f>
        <v>380.02</v>
      </c>
      <c r="N41" s="60">
        <f>+N15-N39</f>
        <v>263.07000000000016</v>
      </c>
    </row>
    <row r="42" spans="1:14" ht="28.5" customHeight="1">
      <c r="A42" s="58" t="s">
        <v>19</v>
      </c>
      <c r="B42" s="57">
        <v>0.05</v>
      </c>
      <c r="C42" s="54">
        <f>+C41</f>
        <v>317.61969619036404</v>
      </c>
      <c r="D42" s="54">
        <f aca="true" t="shared" si="16" ref="D42:I42">(C42)*(1+$B$42)+D41</f>
        <v>774.0609228409421</v>
      </c>
      <c r="E42" s="54">
        <f t="shared" si="16"/>
        <v>1098.9557277749577</v>
      </c>
      <c r="F42" s="54">
        <f t="shared" si="16"/>
        <v>1461.187620627584</v>
      </c>
      <c r="G42" s="54">
        <f t="shared" si="16"/>
        <v>1881.097001658963</v>
      </c>
      <c r="H42" s="54">
        <f t="shared" si="16"/>
        <v>2328.761851741911</v>
      </c>
      <c r="I42" s="54">
        <f t="shared" si="16"/>
        <v>2850.8199443290064</v>
      </c>
      <c r="J42" s="54">
        <f>(I42)*(1+$B$42)+J41</f>
        <v>3413.8009415454567</v>
      </c>
      <c r="K42" s="59">
        <f>(J42)*(1+$B$42)+K41</f>
        <v>3981.4709886227297</v>
      </c>
      <c r="L42" s="39">
        <f>(J42)*(1+$B$42)+L41</f>
        <v>3964.5109886227297</v>
      </c>
      <c r="N42" s="39">
        <f>(L42)*(1+$B$42)+N41</f>
        <v>4425.8065380538665</v>
      </c>
    </row>
  </sheetData>
  <printOptions/>
  <pageMargins left="0.31" right="0.08" top="0.87" bottom="0.22" header="0.17" footer="0.5118110236220472"/>
  <pageSetup fitToHeight="1" fitToWidth="1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Kanzlei Dr. Metschkoll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Petra Herreiner</cp:lastModifiedBy>
  <cp:lastPrinted>2007-06-11T17:45:46Z</cp:lastPrinted>
  <dcterms:created xsi:type="dcterms:W3CDTF">2006-05-24T15:14:34Z</dcterms:created>
  <dcterms:modified xsi:type="dcterms:W3CDTF">2011-01-15T17:00:04Z</dcterms:modified>
  <cp:category/>
  <cp:version/>
  <cp:contentType/>
  <cp:contentStatus/>
</cp:coreProperties>
</file>